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workbookPr date1904="1"/>
  <bookViews>
    <workbookView xWindow="0" yWindow="40" windowWidth="15960" windowHeight="18080"/>
  </bookViews>
  <sheets>
    <sheet name="Sheet 1 - Percolation_infusion " sheetId="1" r:id="rId4"/>
  </sheets>
</workbook>
</file>

<file path=xl/sharedStrings.xml><?xml version="1.0" encoding="utf-8"?>
<sst xmlns="http://schemas.openxmlformats.org/spreadsheetml/2006/main" uniqueCount="37">
  <si>
    <t>Percolation/infusion data for Sweet Rainbow</t>
  </si>
  <si>
    <t>batch 1</t>
  </si>
  <si>
    <t>batch 2</t>
  </si>
  <si>
    <t>batch 3</t>
  </si>
  <si>
    <t>totals</t>
  </si>
  <si>
    <t>biomass start</t>
  </si>
  <si>
    <t>[g]</t>
  </si>
  <si>
    <t>biomass potency</t>
  </si>
  <si>
    <t>[t.p. mg cbd/g]</t>
  </si>
  <si>
    <t>biomass cbd</t>
  </si>
  <si>
    <t>[t.p. mg cbd]</t>
  </si>
  <si>
    <t>oil added</t>
  </si>
  <si>
    <t>biomass finish</t>
  </si>
  <si>
    <t>oil lost</t>
  </si>
  <si>
    <t>spent bio potency</t>
  </si>
  <si>
    <t>not measured</t>
  </si>
  <si>
    <t>spent bio cbd</t>
  </si>
  <si>
    <t>[t.p. cbd]</t>
  </si>
  <si>
    <t>INFUSION MASSES</t>
  </si>
  <si>
    <t>vial 1</t>
  </si>
  <si>
    <t>v2</t>
  </si>
  <si>
    <t>v3</t>
  </si>
  <si>
    <t>v4</t>
  </si>
  <si>
    <t>v5</t>
  </si>
  <si>
    <t>v6</t>
  </si>
  <si>
    <t>CUMULATIVE INFUSION MASSES</t>
  </si>
  <si>
    <t>CBDA POTENCIES</t>
  </si>
  <si>
    <t>[mg cbda/g]</t>
  </si>
  <si>
    <t>CBD POTENCIES</t>
  </si>
  <si>
    <t>[mg cbd/g]</t>
  </si>
  <si>
    <t>TOTAL POTENTIAL CBD POTENCIES</t>
  </si>
  <si>
    <t>[t.p. cbd/g]</t>
  </si>
  <si>
    <t>TOTAL POTENTIAL CBD</t>
  </si>
  <si>
    <t>B3% OF INFUSED TOT</t>
  </si>
  <si>
    <t>B3% OF START BIO</t>
  </si>
  <si>
    <t>TOTAL:</t>
  </si>
  <si>
    <t>TOTAL POTENTIAL CBD PER BATCH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</si>
</sst>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0.0"/>
    <numFmt numFmtId="60" formatCode="0.000"/>
    <numFmt numFmtId="61" formatCode="0.0%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12"/>
      <color indexed="10"/>
      <name val="Helvetica Neue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5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0" fontId="0" borderId="1" applyNumberFormat="0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 wrapText="1"/>
    </xf>
    <xf numFmtId="0" fontId="0" borderId="1" applyNumberFormat="1" applyFont="1" applyFill="0" applyBorder="1" applyAlignment="1" applyProtection="0">
      <alignment horizontal="center" vertical="top" wrapText="1"/>
    </xf>
    <xf numFmtId="0" fontId="0" borderId="1" applyNumberFormat="0" applyFont="1" applyFill="0" applyBorder="1" applyAlignment="1" applyProtection="0">
      <alignment horizontal="center" vertical="top"/>
    </xf>
    <xf numFmtId="49" fontId="0" borderId="1" applyNumberFormat="1" applyFont="1" applyFill="0" applyBorder="1" applyAlignment="1" applyProtection="0">
      <alignment horizontal="left" vertical="top"/>
    </xf>
    <xf numFmtId="59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left" vertical="top" wrapText="1"/>
    </xf>
    <xf numFmtId="60" fontId="0" borderId="1" applyNumberFormat="1" applyFont="1" applyFill="0" applyBorder="1" applyAlignment="1" applyProtection="0">
      <alignment horizontal="center" vertical="top" wrapText="1"/>
    </xf>
    <xf numFmtId="49" fontId="0" borderId="1" applyNumberFormat="1" applyFont="1" applyFill="0" applyBorder="1" applyAlignment="1" applyProtection="0">
      <alignment horizontal="center" vertical="top"/>
    </xf>
    <xf numFmtId="59" fontId="2" borderId="1" applyNumberFormat="1" applyFont="1" applyFill="0" applyBorder="1" applyAlignment="1" applyProtection="0">
      <alignment horizontal="center" vertical="top" wrapText="1"/>
    </xf>
    <xf numFmtId="61" fontId="0" borderId="1" applyNumberFormat="1" applyFont="1" applyFill="0" applyBorder="1" applyAlignment="1" applyProtection="0">
      <alignment horizontal="center" vertical="top" wrapText="1"/>
    </xf>
    <xf numFmtId="49" fontId="2" borderId="1" applyNumberFormat="1" applyFont="1" applyFill="0" applyBorder="1" applyAlignment="1" applyProtection="0">
      <alignment horizontal="center"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feffff"/>
      <rgbColor rgb="ffb8b8b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Vial total potential cbd content</a:t>
            </a:r>
          </a:p>
        </c:rich>
      </c:tx>
      <c:layout>
        <c:manualLayout>
          <c:xMode val="edge"/>
          <c:yMode val="edge"/>
          <c:x val="0.14507"/>
          <c:y val="0"/>
          <c:w val="0.709859"/>
          <c:h val="0.1408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25964"/>
          <c:y val="0.14088"/>
          <c:w val="0.735729"/>
          <c:h val="0.660004"/>
        </c:manualLayout>
      </c:layout>
      <c:scatterChart>
        <c:scatterStyle val="lineMarker"/>
        <c:varyColors val="0"/>
        <c:ser>
          <c:idx val="0"/>
          <c:order val="0"/>
          <c:tx>
            <c:v>batch 1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1 - Percolation_infusion '!$C$24:$C$29</c:f>
              <c:numCache>
                <c:ptCount val="6"/>
                <c:pt idx="0">
                  <c:v>56.470000</c:v>
                </c:pt>
                <c:pt idx="1">
                  <c:v>113.260000</c:v>
                </c:pt>
                <c:pt idx="2">
                  <c:v>169.750000</c:v>
                </c:pt>
                <c:pt idx="3">
                  <c:v>225.630000</c:v>
                </c:pt>
                <c:pt idx="4">
                  <c:v>282.450000</c:v>
                </c:pt>
                <c:pt idx="5">
                  <c:v>296.320000</c:v>
                </c:pt>
              </c:numCache>
            </c:numRef>
          </c:xVal>
          <c:yVal>
            <c:numRef>
              <c:f>'Sheet 1 - Percolation_infusion '!$C$56:$C$61</c:f>
              <c:numCache>
                <c:ptCount val="6"/>
                <c:pt idx="0">
                  <c:v>1430.102750</c:v>
                </c:pt>
                <c:pt idx="1">
                  <c:v>621.680130</c:v>
                </c:pt>
                <c:pt idx="2">
                  <c:v>217.983612</c:v>
                </c:pt>
                <c:pt idx="3">
                  <c:v>98.013520</c:v>
                </c:pt>
                <c:pt idx="4">
                  <c:v>59.797368</c:v>
                </c:pt>
                <c:pt idx="5">
                  <c:v>14.596788</c:v>
                </c:pt>
              </c:numCache>
            </c:numRef>
          </c:yVal>
          <c:smooth val="0"/>
        </c:ser>
        <c:ser>
          <c:idx val="1"/>
          <c:order val="1"/>
          <c:tx>
            <c:v>batch 2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1 - Percolation_infusion '!$D$24:$D$29</c:f>
              <c:numCache>
                <c:ptCount val="6"/>
                <c:pt idx="0">
                  <c:v>56.560000</c:v>
                </c:pt>
                <c:pt idx="1">
                  <c:v>112.330000</c:v>
                </c:pt>
                <c:pt idx="2">
                  <c:v>169.160000</c:v>
                </c:pt>
                <c:pt idx="3">
                  <c:v>225.790000</c:v>
                </c:pt>
                <c:pt idx="4">
                  <c:v>282.150000</c:v>
                </c:pt>
                <c:pt idx="5">
                  <c:v>294.650000</c:v>
                </c:pt>
              </c:numCache>
            </c:numRef>
          </c:xVal>
          <c:yVal>
            <c:numRef>
              <c:f>'Sheet 1 - Percolation_infusion '!$D$56:$D$61</c:f>
              <c:numCache>
                <c:ptCount val="6"/>
                <c:pt idx="0">
                  <c:v>2988.076112</c:v>
                </c:pt>
                <c:pt idx="1">
                  <c:v>1165.855119</c:v>
                </c:pt>
                <c:pt idx="2">
                  <c:v>383.676379</c:v>
                </c:pt>
                <c:pt idx="3">
                  <c:v>173.825785</c:v>
                </c:pt>
                <c:pt idx="4">
                  <c:v>98.855440</c:v>
                </c:pt>
                <c:pt idx="5">
                  <c:v>14.251250</c:v>
                </c:pt>
              </c:numCache>
            </c:numRef>
          </c:yVal>
          <c:smooth val="0"/>
        </c:ser>
        <c:ser>
          <c:idx val="2"/>
          <c:order val="2"/>
          <c:tx>
            <c:v>batch 3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'Sheet 1 - Percolation_infusion '!$E$24:$E$29</c:f>
              <c:numCache>
                <c:ptCount val="6"/>
                <c:pt idx="0">
                  <c:v>56.470000</c:v>
                </c:pt>
                <c:pt idx="1">
                  <c:v>112.140000</c:v>
                </c:pt>
                <c:pt idx="2">
                  <c:v>168.880000</c:v>
                </c:pt>
                <c:pt idx="3">
                  <c:v>224.780000</c:v>
                </c:pt>
                <c:pt idx="4">
                  <c:v>281.100000</c:v>
                </c:pt>
                <c:pt idx="5">
                  <c:v>307.850000</c:v>
                </c:pt>
              </c:numCache>
            </c:numRef>
          </c:xVal>
          <c:yVal>
            <c:numRef>
              <c:f>'Sheet 1 - Percolation_infusion '!$E$56:$E$61</c:f>
              <c:numCache>
                <c:ptCount val="6"/>
                <c:pt idx="0">
                  <c:v>4789.023055</c:v>
                </c:pt>
                <c:pt idx="1">
                  <c:v>1897.294837</c:v>
                </c:pt>
                <c:pt idx="2">
                  <c:v>732.002740</c:v>
                </c:pt>
                <c:pt idx="3">
                  <c:v>225.511780</c:v>
                </c:pt>
                <c:pt idx="4">
                  <c:v>118.542336</c:v>
                </c:pt>
                <c:pt idx="5">
                  <c:v>42.227550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360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cumulative infusion mass in vials, [g]</a:t>
                </a:r>
              </a:p>
            </c:rich>
          </c:tx>
          <c:layout/>
          <c:overlay val="1"/>
        </c:title>
        <c:numFmt formatCode="General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60"/>
        <c:minorUnit val="30"/>
      </c:valAx>
      <c:valAx>
        <c:axId val="2094734553"/>
        <c:scaling>
          <c:orientation val="minMax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t.p. cbd, [t.p. mg cbd]</a:t>
                </a:r>
              </a:p>
            </c:rich>
          </c:tx>
          <c:layout/>
          <c:overlay val="1"/>
        </c:title>
        <c:numFmt formatCode="General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1250"/>
        <c:minorUnit val="625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19938"/>
          <c:y val="0.236158"/>
          <c:w val="0.453894"/>
          <c:h val="0.22013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roundedCorners val="0"/>
  <c:chart>
    <c:title>
      <c:tx>
        <c:rich>
          <a:bodyPr rot="0"/>
          <a:lstStyle/>
          <a:p>
            <a:pPr>
              <a:defRPr b="0" i="0" strike="noStrike" sz="1200" u="none">
                <a:solidFill>
                  <a:srgbClr val="000000"/>
                </a:solidFill>
                <a:latin typeface="Helvetica Neue"/>
              </a:defRPr>
            </a:pPr>
            <a:r>
              <a:rPr b="0" i="0" strike="noStrike" sz="1200" u="none">
                <a:solidFill>
                  <a:srgbClr val="000000"/>
                </a:solidFill>
                <a:latin typeface="Helvetica Neue"/>
              </a:rPr>
              <a:t>Vial t.p. cbd change per batch</a:t>
            </a:r>
          </a:p>
        </c:rich>
      </c:tx>
      <c:layout>
        <c:manualLayout>
          <c:xMode val="edge"/>
          <c:yMode val="edge"/>
          <c:x val="0.149854"/>
          <c:y val="0"/>
          <c:w val="0.700291"/>
          <c:h val="0.14088"/>
        </c:manualLayout>
      </c:layout>
      <c:overlay val="1"/>
      <c:spPr>
        <a:noFill/>
        <a:effectLst/>
      </c:spPr>
    </c:title>
    <c:autoTitleDeleted val="1"/>
    <c:plotArea>
      <c:layout>
        <c:manualLayout>
          <c:layoutTarget val="inner"/>
          <c:xMode val="edge"/>
          <c:yMode val="edge"/>
          <c:x val="0.225964"/>
          <c:y val="0.14088"/>
          <c:w val="0.735729"/>
          <c:h val="0.660004"/>
        </c:manualLayout>
      </c:layout>
      <c:scatterChart>
        <c:scatterStyle val="lineMarker"/>
        <c:varyColors val="0"/>
        <c:ser>
          <c:idx val="0"/>
          <c:order val="0"/>
          <c:tx>
            <c:v>batch 1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1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C24:C29</c:f>
              <c:numCache>
                <c:ptCount val="6"/>
                <c:pt idx="0">
                  <c:v>56.470000</c:v>
                </c:pt>
                <c:pt idx="1">
                  <c:v>113.260000</c:v>
                </c:pt>
                <c:pt idx="2">
                  <c:v>169.750000</c:v>
                </c:pt>
                <c:pt idx="3">
                  <c:v>225.630000</c:v>
                </c:pt>
                <c:pt idx="4">
                  <c:v>282.450000</c:v>
                </c:pt>
                <c:pt idx="5">
                  <c:v>296.320000</c:v>
                </c:pt>
              </c:numCache>
            </c:numRef>
          </c:xVal>
          <c:yVal>
            <c:numRef>
              <c:f>'Sheet 1 - Percolation_infusion '!$C$64:$C$69</c:f>
              <c:numCache>
                <c:ptCount val="6"/>
                <c:pt idx="0">
                  <c:v>1430.102750</c:v>
                </c:pt>
                <c:pt idx="1">
                  <c:v>621.680130</c:v>
                </c:pt>
                <c:pt idx="2">
                  <c:v>217.983612</c:v>
                </c:pt>
                <c:pt idx="3">
                  <c:v>98.013520</c:v>
                </c:pt>
                <c:pt idx="4">
                  <c:v>59.797368</c:v>
                </c:pt>
                <c:pt idx="5">
                  <c:v>14.596788</c:v>
                </c:pt>
              </c:numCache>
            </c:numRef>
          </c:yVal>
          <c:smooth val="0"/>
        </c:ser>
        <c:ser>
          <c:idx val="1"/>
          <c:order val="1"/>
          <c:tx>
            <c:v>batch 2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3"/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D24:D29</c:f>
              <c:numCache>
                <c:ptCount val="6"/>
                <c:pt idx="0">
                  <c:v>56.560000</c:v>
                </c:pt>
                <c:pt idx="1">
                  <c:v>112.330000</c:v>
                </c:pt>
                <c:pt idx="2">
                  <c:v>169.160000</c:v>
                </c:pt>
                <c:pt idx="3">
                  <c:v>225.790000</c:v>
                </c:pt>
                <c:pt idx="4">
                  <c:v>282.150000</c:v>
                </c:pt>
                <c:pt idx="5">
                  <c:v>294.650000</c:v>
                </c:pt>
              </c:numCache>
            </c:numRef>
          </c:xVal>
          <c:yVal>
            <c:numRef>
              <c:f>'Sheet 1 - Percolation_infusion '!$D$64:$D$69</c:f>
              <c:numCache>
                <c:ptCount val="6"/>
                <c:pt idx="0">
                  <c:v>1557.973362</c:v>
                </c:pt>
                <c:pt idx="1">
                  <c:v>544.174989</c:v>
                </c:pt>
                <c:pt idx="2">
                  <c:v>165.692767</c:v>
                </c:pt>
                <c:pt idx="3">
                  <c:v>75.812265</c:v>
                </c:pt>
                <c:pt idx="4">
                  <c:v>39.058072</c:v>
                </c:pt>
                <c:pt idx="5">
                  <c:v>-0.345538</c:v>
                </c:pt>
              </c:numCache>
            </c:numRef>
          </c:yVal>
          <c:smooth val="0"/>
        </c:ser>
        <c:ser>
          <c:idx val="2"/>
          <c:order val="2"/>
          <c:tx>
            <c:v>batch 3 vials</c:v>
          </c:tx>
          <c:spPr>
            <a:solidFill>
              <a:srgbClr val="FFFFFF"/>
            </a:solidFill>
            <a:ln w="12700" cap="flat">
              <a:noFill/>
              <a:prstDash val="solid"/>
              <a:miter lim="400000"/>
            </a:ln>
            <a:effectLst/>
          </c:spPr>
          <c:marker>
            <c:symbol val="circle"/>
            <c:size val="8"/>
            <c:spPr>
              <a:solidFill>
                <a:srgbClr val="FFFFFF"/>
              </a:solidFill>
              <a:ln w="25400" cap="flat">
                <a:solidFill>
                  <a:schemeClr val="accent4">
                    <a:hueOff val="-461056"/>
                    <a:satOff val="4338"/>
                    <a:lumOff val="-10225"/>
                  </a:schemeClr>
                </a:solidFill>
                <a:prstDash val="solid"/>
                <a:miter lim="400000"/>
              </a:ln>
              <a:effectLst/>
            </c:spPr>
          </c:marker>
          <c:dLbls>
            <c:numFmt formatCode="#,##0" sourceLinked="1"/>
            <c:txPr>
              <a:bodyPr/>
              <a:lstStyle/>
              <a:p>
                <a:pPr>
                  <a:defRPr b="0" i="0" strike="noStrike" sz="1200" u="none">
                    <a:solidFill>
                      <a:srgbClr val="000000"/>
                    </a:solidFill>
                    <a:latin typeface="Helvetica Neue"/>
                  </a:defRPr>
                </a:pPr>
              </a:p>
            </c:txPr>
            <c:dLblPos val="b"/>
            <c:showLegendKey val="0"/>
            <c:showVal val="0"/>
            <c:showCatName val="0"/>
            <c:showSerName val="0"/>
            <c:showPercent val="0"/>
            <c:showBubbleSize val="0"/>
            <c:showLeaderLines val="0"/>
          </c:dLbls>
          <c:xVal>
            <c:numRef>
              <c:f>E24:E29</c:f>
              <c:numCache>
                <c:ptCount val="6"/>
                <c:pt idx="0">
                  <c:v>56.470000</c:v>
                </c:pt>
                <c:pt idx="1">
                  <c:v>112.140000</c:v>
                </c:pt>
                <c:pt idx="2">
                  <c:v>168.880000</c:v>
                </c:pt>
                <c:pt idx="3">
                  <c:v>224.780000</c:v>
                </c:pt>
                <c:pt idx="4">
                  <c:v>281.100000</c:v>
                </c:pt>
                <c:pt idx="5">
                  <c:v>307.850000</c:v>
                </c:pt>
              </c:numCache>
            </c:numRef>
          </c:xVal>
          <c:yVal>
            <c:numRef>
              <c:f>'Sheet 1 - Percolation_infusion '!$E$64:$E$69</c:f>
              <c:numCache>
                <c:ptCount val="6"/>
                <c:pt idx="0">
                  <c:v>1800.946943</c:v>
                </c:pt>
                <c:pt idx="1">
                  <c:v>731.439718</c:v>
                </c:pt>
                <c:pt idx="2">
                  <c:v>348.326361</c:v>
                </c:pt>
                <c:pt idx="3">
                  <c:v>51.685995</c:v>
                </c:pt>
                <c:pt idx="4">
                  <c:v>19.686896</c:v>
                </c:pt>
                <c:pt idx="5">
                  <c:v>27.976300</c:v>
                </c:pt>
              </c:numCache>
            </c:numRef>
          </c:yVal>
          <c:smooth val="0"/>
        </c:ser>
        <c:axId val="2094734552"/>
        <c:axId val="2094734553"/>
      </c:scatterChart>
      <c:valAx>
        <c:axId val="2094734552"/>
        <c:scaling>
          <c:orientation val="minMax"/>
          <c:max val="360"/>
          <c:min val="0"/>
        </c:scaling>
        <c:delete val="0"/>
        <c:axPos val="b"/>
        <c:title>
          <c:tx>
            <c:rich>
              <a:bodyPr rot="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cumulative infusion mass in vials, [g]</a:t>
                </a:r>
              </a:p>
            </c:rich>
          </c:tx>
          <c:layout/>
          <c:overlay val="1"/>
        </c:title>
        <c:numFmt formatCode="0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3"/>
        <c:crosses val="autoZero"/>
        <c:crossBetween val="between"/>
        <c:majorUnit val="60"/>
        <c:minorUnit val="30"/>
      </c:val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12700" cap="flat">
              <a:solidFill>
                <a:srgbClr val="B8B8B8"/>
              </a:solidFill>
              <a:prstDash val="solid"/>
              <a:miter lim="400000"/>
            </a:ln>
          </c:spPr>
        </c:majorGridlines>
        <c:title>
          <c:tx>
            <c:rich>
              <a:bodyPr rot="-5400000"/>
              <a:lstStyle/>
              <a:p>
                <a:pPr>
                  <a:defRPr b="0" i="0" strike="noStrike" sz="1000" u="none">
                    <a:solidFill>
                      <a:srgbClr val="000000"/>
                    </a:solidFill>
                    <a:latin typeface="Helvetica Neue"/>
                  </a:defRPr>
                </a:pPr>
                <a:r>
                  <a:rPr b="0" i="0" strike="noStrike" sz="1000" u="none">
                    <a:solidFill>
                      <a:srgbClr val="000000"/>
                    </a:solidFill>
                    <a:latin typeface="Helvetica Neue"/>
                  </a:rPr>
                  <a:t>t.p. cbd, [t.p. mg cbd]</a:t>
                </a:r>
              </a:p>
            </c:rich>
          </c:tx>
          <c:layout/>
          <c:overlay val="1"/>
        </c:title>
        <c:numFmt formatCode="0" sourceLinked="0"/>
        <c:majorTickMark val="none"/>
        <c:minorTickMark val="none"/>
        <c:tickLblPos val="nextTo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b="0" i="0" strike="noStrike" sz="1000" u="none">
                <a:solidFill>
                  <a:srgbClr val="000000"/>
                </a:solidFill>
                <a:latin typeface="Helvetica Neue"/>
              </a:defRPr>
            </a:pPr>
          </a:p>
        </c:txPr>
        <c:crossAx val="2094734552"/>
        <c:crosses val="autoZero"/>
        <c:crossBetween val="between"/>
        <c:majorUnit val="500"/>
        <c:minorUnit val="250"/>
      </c:valAx>
      <c:spPr>
        <a:noFill/>
        <a:ln w="12700" cap="flat">
          <a:noFill/>
          <a:miter lim="400000"/>
        </a:ln>
        <a:effectLst/>
      </c:spPr>
    </c:plotArea>
    <c:legend>
      <c:legendPos val="r"/>
      <c:layout>
        <c:manualLayout>
          <c:xMode val="edge"/>
          <c:yMode val="edge"/>
          <c:x val="0.519938"/>
          <c:y val="0.236158"/>
          <c:w val="0.453894"/>
          <c:h val="0.220136"/>
        </c:manualLayout>
      </c:layout>
      <c:overlay val="1"/>
      <c:spPr>
        <a:noFill/>
        <a:ln w="12700" cap="flat">
          <a:noFill/>
          <a:miter lim="400000"/>
        </a:ln>
        <a:effectLst/>
      </c:spPr>
      <c:txPr>
        <a:bodyPr rot="0"/>
        <a:lstStyle/>
        <a:p>
          <a:pPr>
            <a:defRPr b="0" i="0" strike="noStrike" sz="1000" u="none">
              <a:solidFill>
                <a:srgbClr val="000000"/>
              </a:solidFill>
              <a:latin typeface="Helvetica Neue"/>
            </a:defRPr>
          </a:pPr>
        </a:p>
      </c:txPr>
    </c:legend>
    <c:plotVisOnly val="1"/>
    <c:dispBlanksAs val="gap"/>
  </c:chart>
  <c:spPr>
    <a:noFill/>
    <a:ln>
      <a:noFill/>
    </a:ln>
    <a:effectLst/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582358</xdr:colOff>
      <xdr:row>74</xdr:row>
      <xdr:rowOff>9678</xdr:rowOff>
    </xdr:from>
    <xdr:to>
      <xdr:col>2</xdr:col>
      <xdr:colOff>1023898</xdr:colOff>
      <xdr:row>83</xdr:row>
      <xdr:rowOff>23420</xdr:rowOff>
    </xdr:to>
    <xdr:graphicFrame>
      <xdr:nvGraphicFramePr>
        <xdr:cNvPr id="2" name="Chart 2"/>
        <xdr:cNvGraphicFramePr/>
      </xdr:nvGraphicFramePr>
      <xdr:xfrm>
        <a:off x="582358" y="18947283"/>
        <a:ext cx="2930741" cy="228831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748843</xdr:colOff>
      <xdr:row>74</xdr:row>
      <xdr:rowOff>9678</xdr:rowOff>
    </xdr:from>
    <xdr:to>
      <xdr:col>5</xdr:col>
      <xdr:colOff>1190383</xdr:colOff>
      <xdr:row>83</xdr:row>
      <xdr:rowOff>23420</xdr:rowOff>
    </xdr:to>
    <xdr:graphicFrame>
      <xdr:nvGraphicFramePr>
        <xdr:cNvPr id="3" name="Chart 3"/>
        <xdr:cNvGraphicFramePr/>
      </xdr:nvGraphicFramePr>
      <xdr:xfrm>
        <a:off x="4482643" y="18947283"/>
        <a:ext cx="2930741" cy="2288313"/>
      </xdr:xfrm>
      <a:graphic xmlns:a="http://schemas.openxmlformats.org/drawingml/2006/main"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2:G73"/>
  <sheetViews>
    <sheetView workbookViewId="0" showGridLines="0" defaultGridColor="1"/>
  </sheetViews>
  <sheetFormatPr defaultColWidth="16.3333" defaultRowHeight="19.9" customHeight="1" outlineLevelRow="0" outlineLevelCol="0"/>
  <cols>
    <col min="1" max="5" width="16.3516" style="1" customWidth="1"/>
    <col min="6" max="6" width="19.0781" style="1" customWidth="1"/>
    <col min="7" max="7" width="21.2578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05" customHeight="1">
      <c r="A2" s="3"/>
      <c r="B2" s="3"/>
      <c r="C2" s="3"/>
      <c r="D2" s="3"/>
      <c r="E2" s="3"/>
      <c r="F2" s="3"/>
      <c r="G2" s="3"/>
    </row>
    <row r="3" ht="20.05" customHeight="1">
      <c r="A3" s="3"/>
      <c r="B3" s="3"/>
      <c r="C3" t="s" s="4">
        <v>1</v>
      </c>
      <c r="D3" t="s" s="4">
        <v>2</v>
      </c>
      <c r="E3" t="s" s="4">
        <v>3</v>
      </c>
      <c r="F3" t="s" s="4">
        <v>4</v>
      </c>
      <c r="G3" s="3"/>
    </row>
    <row r="4" ht="20.05" customHeight="1">
      <c r="A4" s="3"/>
      <c r="B4" s="3"/>
      <c r="C4" s="3"/>
      <c r="D4" s="3"/>
      <c r="E4" s="3"/>
      <c r="F4" s="3"/>
      <c r="G4" s="3"/>
    </row>
    <row r="5" ht="20.05" customHeight="1">
      <c r="A5" t="s" s="4">
        <v>5</v>
      </c>
      <c r="B5" t="s" s="4">
        <v>6</v>
      </c>
      <c r="C5" s="5">
        <v>21</v>
      </c>
      <c r="D5" s="5">
        <v>21.01</v>
      </c>
      <c r="E5" s="5">
        <v>21</v>
      </c>
      <c r="F5" s="5">
        <f>SUM(C5:E5)</f>
        <v>63.01</v>
      </c>
      <c r="G5" s="3"/>
    </row>
    <row r="6" ht="20.05" customHeight="1">
      <c r="A6" t="s" s="4">
        <v>7</v>
      </c>
      <c r="B6" t="s" s="4">
        <v>8</v>
      </c>
      <c r="C6" s="5">
        <f t="shared" si="1" ref="C6:E6">165</f>
        <v>165</v>
      </c>
      <c r="D6" s="5">
        <f t="shared" si="1"/>
        <v>165</v>
      </c>
      <c r="E6" s="5">
        <f t="shared" si="1"/>
        <v>165</v>
      </c>
      <c r="F6" s="3"/>
      <c r="G6" s="3"/>
    </row>
    <row r="7" ht="20.05" customHeight="1">
      <c r="A7" t="s" s="4">
        <v>9</v>
      </c>
      <c r="B7" t="s" s="4">
        <v>10</v>
      </c>
      <c r="C7" s="5">
        <f>C5*C6</f>
        <v>3465</v>
      </c>
      <c r="D7" s="5">
        <f>D5*D6</f>
        <v>3466.65</v>
      </c>
      <c r="E7" s="5">
        <f>E5*E6</f>
        <v>3465</v>
      </c>
      <c r="F7" s="5">
        <f>SUM(C7:E7)</f>
        <v>10396.65</v>
      </c>
      <c r="G7" s="3"/>
    </row>
    <row r="8" ht="20.05" customHeight="1">
      <c r="A8" t="s" s="4">
        <v>11</v>
      </c>
      <c r="B8" t="s" s="4">
        <v>6</v>
      </c>
      <c r="C8" s="5">
        <v>336.2</v>
      </c>
      <c r="D8" s="5">
        <v>41.85</v>
      </c>
      <c r="E8" s="5">
        <v>43.5</v>
      </c>
      <c r="F8" s="5">
        <f>SUM(C8:E8)</f>
        <v>421.55</v>
      </c>
      <c r="G8" s="3"/>
    </row>
    <row r="9" ht="20.05" customHeight="1">
      <c r="A9" t="s" s="4">
        <v>12</v>
      </c>
      <c r="B9" t="s" s="4">
        <v>6</v>
      </c>
      <c r="C9" s="5">
        <v>57.84</v>
      </c>
      <c r="D9" s="5">
        <v>57.91</v>
      </c>
      <c r="E9" s="5">
        <v>48.46</v>
      </c>
      <c r="F9" s="5">
        <f>SUM(C9:E9)</f>
        <v>164.21</v>
      </c>
      <c r="G9" s="3"/>
    </row>
    <row r="10" ht="20.05" customHeight="1">
      <c r="A10" t="s" s="4">
        <v>13</v>
      </c>
      <c r="B10" t="s" s="4">
        <v>6</v>
      </c>
      <c r="C10" s="5">
        <f>C9-C5</f>
        <v>36.84</v>
      </c>
      <c r="D10" s="5">
        <f>D9-D5</f>
        <v>36.9</v>
      </c>
      <c r="E10" s="5">
        <f>E9-E5</f>
        <v>27.46</v>
      </c>
      <c r="F10" s="5">
        <f>F9-F5</f>
        <v>101.2</v>
      </c>
      <c r="G10" s="3"/>
    </row>
    <row r="11" ht="20.05" customHeight="1">
      <c r="A11" t="s" s="4">
        <v>14</v>
      </c>
      <c r="B11" t="s" s="4">
        <v>8</v>
      </c>
      <c r="C11" s="5">
        <v>8.68</v>
      </c>
      <c r="D11" t="s" s="4">
        <v>15</v>
      </c>
      <c r="E11" t="s" s="4">
        <v>15</v>
      </c>
      <c r="F11" s="3"/>
      <c r="G11" s="3"/>
    </row>
    <row r="12" ht="20.05" customHeight="1">
      <c r="A12" t="s" s="4">
        <v>16</v>
      </c>
      <c r="B12" t="s" s="4">
        <v>17</v>
      </c>
      <c r="C12" s="5">
        <f>C11*C9</f>
        <v>502.0512</v>
      </c>
      <c r="D12" s="3"/>
      <c r="E12" s="3"/>
      <c r="F12" s="3"/>
      <c r="G12" s="3"/>
    </row>
    <row r="13" ht="20.05" customHeight="1">
      <c r="A13" s="6"/>
      <c r="B13" s="3"/>
      <c r="C13" s="3"/>
      <c r="D13" s="3"/>
      <c r="E13" s="3"/>
      <c r="F13" s="3"/>
      <c r="G13" s="3"/>
    </row>
    <row r="14" ht="20.05" customHeight="1">
      <c r="A14" s="6"/>
      <c r="B14" s="3"/>
      <c r="C14" s="3"/>
      <c r="D14" s="3"/>
      <c r="E14" s="3"/>
      <c r="F14" s="3"/>
      <c r="G14" s="3"/>
    </row>
    <row r="15" ht="20.05" customHeight="1">
      <c r="A15" t="s" s="7">
        <v>18</v>
      </c>
      <c r="B15" s="3"/>
      <c r="C15" s="3"/>
      <c r="D15" s="3"/>
      <c r="E15" s="3"/>
      <c r="F15" s="3"/>
      <c r="G15" s="3"/>
    </row>
    <row r="16" ht="20.05" customHeight="1">
      <c r="A16" t="s" s="4">
        <v>19</v>
      </c>
      <c r="B16" t="s" s="4">
        <v>6</v>
      </c>
      <c r="C16" s="5">
        <v>56.47</v>
      </c>
      <c r="D16" s="5">
        <v>56.56</v>
      </c>
      <c r="E16" s="5">
        <v>56.47</v>
      </c>
      <c r="F16" s="3"/>
      <c r="G16" s="3"/>
    </row>
    <row r="17" ht="20.05" customHeight="1">
      <c r="A17" t="s" s="4">
        <v>20</v>
      </c>
      <c r="B17" t="s" s="4">
        <v>6</v>
      </c>
      <c r="C17" s="5">
        <v>56.79</v>
      </c>
      <c r="D17" s="5">
        <v>55.77</v>
      </c>
      <c r="E17" s="5">
        <v>55.67</v>
      </c>
      <c r="F17" s="3"/>
      <c r="G17" s="3"/>
    </row>
    <row r="18" ht="20.05" customHeight="1">
      <c r="A18" t="s" s="4">
        <v>21</v>
      </c>
      <c r="B18" t="s" s="4">
        <v>6</v>
      </c>
      <c r="C18" s="5">
        <v>56.49</v>
      </c>
      <c r="D18" s="5">
        <v>56.83</v>
      </c>
      <c r="E18" s="5">
        <v>56.74</v>
      </c>
      <c r="F18" s="3"/>
      <c r="G18" s="3"/>
    </row>
    <row r="19" ht="20.05" customHeight="1">
      <c r="A19" t="s" s="4">
        <v>22</v>
      </c>
      <c r="B19" t="s" s="4">
        <v>6</v>
      </c>
      <c r="C19" s="5">
        <v>55.88</v>
      </c>
      <c r="D19" s="5">
        <v>56.63</v>
      </c>
      <c r="E19" s="5">
        <v>55.9</v>
      </c>
      <c r="F19" s="3"/>
      <c r="G19" s="3"/>
    </row>
    <row r="20" ht="20.05" customHeight="1">
      <c r="A20" t="s" s="4">
        <v>23</v>
      </c>
      <c r="B20" t="s" s="4">
        <v>6</v>
      </c>
      <c r="C20" s="5">
        <v>56.82</v>
      </c>
      <c r="D20" s="5">
        <v>56.36</v>
      </c>
      <c r="E20" s="5">
        <v>56.32</v>
      </c>
      <c r="F20" s="3"/>
      <c r="G20" s="3"/>
    </row>
    <row r="21" ht="20.05" customHeight="1">
      <c r="A21" t="s" s="4">
        <v>24</v>
      </c>
      <c r="B21" t="s" s="4">
        <v>6</v>
      </c>
      <c r="C21" s="5">
        <v>13.87</v>
      </c>
      <c r="D21" s="5">
        <v>12.5</v>
      </c>
      <c r="E21" s="5">
        <v>26.75</v>
      </c>
      <c r="F21" s="3"/>
      <c r="G21" s="3"/>
    </row>
    <row r="22" ht="20.05" customHeight="1">
      <c r="A22" s="3"/>
      <c r="B22" s="3"/>
      <c r="C22" s="3"/>
      <c r="D22" s="3"/>
      <c r="E22" s="3"/>
      <c r="F22" s="3"/>
      <c r="G22" s="3"/>
    </row>
    <row r="23" ht="20.05" customHeight="1">
      <c r="A23" t="s" s="7">
        <v>25</v>
      </c>
      <c r="B23" s="3"/>
      <c r="C23" s="3"/>
      <c r="D23" s="3"/>
      <c r="E23" s="3"/>
      <c r="F23" s="3"/>
      <c r="G23" s="3"/>
    </row>
    <row r="24" ht="20.05" customHeight="1">
      <c r="A24" t="s" s="4">
        <v>19</v>
      </c>
      <c r="B24" t="s" s="4">
        <v>6</v>
      </c>
      <c r="C24" s="8">
        <f>C16</f>
        <v>56.47</v>
      </c>
      <c r="D24" s="8">
        <f>D16</f>
        <v>56.56</v>
      </c>
      <c r="E24" s="8">
        <f>E16</f>
        <v>56.47</v>
      </c>
      <c r="F24" s="3"/>
      <c r="G24" s="3"/>
    </row>
    <row r="25" ht="20.05" customHeight="1">
      <c r="A25" t="s" s="4">
        <v>20</v>
      </c>
      <c r="B25" t="s" s="4">
        <v>6</v>
      </c>
      <c r="C25" s="8">
        <f>C17+C16</f>
        <v>113.26</v>
      </c>
      <c r="D25" s="8">
        <f>D17+D16</f>
        <v>112.33</v>
      </c>
      <c r="E25" s="8">
        <f>E17+E16</f>
        <v>112.14</v>
      </c>
      <c r="F25" s="3"/>
      <c r="G25" s="3"/>
    </row>
    <row r="26" ht="20.05" customHeight="1">
      <c r="A26" t="s" s="4">
        <v>21</v>
      </c>
      <c r="B26" t="s" s="4">
        <v>6</v>
      </c>
      <c r="C26" s="8">
        <f>C18+C17+C16</f>
        <v>169.75</v>
      </c>
      <c r="D26" s="8">
        <f>D18+D17+D16</f>
        <v>169.16</v>
      </c>
      <c r="E26" s="8">
        <f>E18+E17+E16</f>
        <v>168.88</v>
      </c>
      <c r="F26" s="3"/>
      <c r="G26" s="3"/>
    </row>
    <row r="27" ht="20.05" customHeight="1">
      <c r="A27" t="s" s="4">
        <v>22</v>
      </c>
      <c r="B27" t="s" s="4">
        <v>6</v>
      </c>
      <c r="C27" s="8">
        <f>C19+C18+C17+C16</f>
        <v>225.63</v>
      </c>
      <c r="D27" s="8">
        <f>D19+D18+D17+D16</f>
        <v>225.79</v>
      </c>
      <c r="E27" s="8">
        <f>E19+E18+E17+E16</f>
        <v>224.78</v>
      </c>
      <c r="F27" s="3"/>
      <c r="G27" s="3"/>
    </row>
    <row r="28" ht="20.05" customHeight="1">
      <c r="A28" t="s" s="4">
        <v>23</v>
      </c>
      <c r="B28" t="s" s="4">
        <v>6</v>
      </c>
      <c r="C28" s="8">
        <f>C20+C19+C18+C17+C16</f>
        <v>282.45</v>
      </c>
      <c r="D28" s="8">
        <f>D20+D19+D18+D17+D16</f>
        <v>282.15</v>
      </c>
      <c r="E28" s="8">
        <f>E20+E19+E18+E17+E16</f>
        <v>281.1</v>
      </c>
      <c r="F28" s="3"/>
      <c r="G28" s="3"/>
    </row>
    <row r="29" ht="20.05" customHeight="1">
      <c r="A29" t="s" s="4">
        <v>24</v>
      </c>
      <c r="B29" t="s" s="4">
        <v>6</v>
      </c>
      <c r="C29" s="8">
        <f>C21+C20+C19+C18+C17+C16</f>
        <v>296.32</v>
      </c>
      <c r="D29" s="8">
        <f>D21+D20+D19+D18+D17+D16</f>
        <v>294.65</v>
      </c>
      <c r="E29" s="8">
        <f>E21+E20+E19+E18+E17+E16</f>
        <v>307.85</v>
      </c>
      <c r="F29" s="3"/>
      <c r="G29" s="3"/>
    </row>
    <row r="30" ht="20.05" customHeight="1">
      <c r="A30" s="3"/>
      <c r="B30" s="3"/>
      <c r="C30" s="3"/>
      <c r="D30" s="3"/>
      <c r="E30" s="3"/>
      <c r="F30" s="3"/>
      <c r="G30" s="3"/>
    </row>
    <row r="31" ht="20.05" customHeight="1">
      <c r="A31" t="s" s="7">
        <v>26</v>
      </c>
      <c r="B31" s="3"/>
      <c r="C31" s="3"/>
      <c r="D31" s="3"/>
      <c r="E31" s="3"/>
      <c r="F31" s="3"/>
      <c r="G31" s="3"/>
    </row>
    <row r="32" ht="20.05" customHeight="1">
      <c r="A32" t="s" s="4">
        <v>19</v>
      </c>
      <c r="B32" t="s" s="4">
        <v>27</v>
      </c>
      <c r="C32" s="8">
        <v>25</v>
      </c>
      <c r="D32" s="5">
        <v>52.6</v>
      </c>
      <c r="E32" s="5">
        <v>84.5</v>
      </c>
      <c r="F32" s="3"/>
      <c r="G32" s="3"/>
    </row>
    <row r="33" ht="20.05" customHeight="1">
      <c r="A33" t="s" s="4">
        <v>20</v>
      </c>
      <c r="B33" t="s" s="4">
        <v>27</v>
      </c>
      <c r="C33" s="8">
        <v>11</v>
      </c>
      <c r="D33" s="5">
        <v>21.1</v>
      </c>
      <c r="E33" s="5">
        <v>34.3</v>
      </c>
      <c r="F33" s="3"/>
      <c r="G33" s="3"/>
    </row>
    <row r="34" ht="20.05" customHeight="1">
      <c r="A34" t="s" s="4">
        <v>21</v>
      </c>
      <c r="B34" t="s" s="4">
        <v>27</v>
      </c>
      <c r="C34" s="5">
        <v>4.4</v>
      </c>
      <c r="D34" s="5">
        <v>6.9</v>
      </c>
      <c r="E34" s="8">
        <v>13</v>
      </c>
      <c r="F34" s="3"/>
      <c r="G34" s="3"/>
    </row>
    <row r="35" ht="20.05" customHeight="1">
      <c r="A35" t="s" s="4">
        <v>22</v>
      </c>
      <c r="B35" t="s" s="4">
        <v>27</v>
      </c>
      <c r="C35" s="8">
        <v>2</v>
      </c>
      <c r="D35" s="5">
        <v>3.5</v>
      </c>
      <c r="E35" s="5">
        <v>4.6</v>
      </c>
      <c r="F35" s="3"/>
      <c r="G35" s="3"/>
    </row>
    <row r="36" ht="20.05" customHeight="1">
      <c r="A36" t="s" s="4">
        <v>23</v>
      </c>
      <c r="B36" t="s" s="4">
        <v>27</v>
      </c>
      <c r="C36" s="5">
        <v>1.2</v>
      </c>
      <c r="D36" s="5">
        <v>2</v>
      </c>
      <c r="E36" s="5">
        <v>2.4</v>
      </c>
      <c r="F36" s="3"/>
      <c r="G36" s="3"/>
    </row>
    <row r="37" ht="20.05" customHeight="1">
      <c r="A37" t="s" s="4">
        <v>24</v>
      </c>
      <c r="B37" t="s" s="4">
        <v>27</v>
      </c>
      <c r="C37" s="5">
        <v>1.2</v>
      </c>
      <c r="D37" s="5">
        <v>1.3</v>
      </c>
      <c r="E37" s="5">
        <v>1.8</v>
      </c>
      <c r="F37" s="3"/>
      <c r="G37" s="3"/>
    </row>
    <row r="38" ht="20.05" customHeight="1">
      <c r="A38" s="3"/>
      <c r="B38" s="3"/>
      <c r="C38" s="3"/>
      <c r="D38" s="3"/>
      <c r="E38" s="3"/>
      <c r="F38" s="3"/>
      <c r="G38" s="3"/>
    </row>
    <row r="39" ht="20.05" customHeight="1">
      <c r="A39" t="s" s="9">
        <v>28</v>
      </c>
      <c r="B39" s="3"/>
      <c r="C39" s="3"/>
      <c r="D39" s="3"/>
      <c r="E39" s="3"/>
      <c r="F39" s="10"/>
      <c r="G39" s="3"/>
    </row>
    <row r="40" ht="20.05" customHeight="1">
      <c r="A40" t="s" s="4">
        <v>19</v>
      </c>
      <c r="B40" t="s" s="4">
        <v>29</v>
      </c>
      <c r="C40" s="5">
        <v>3.4</v>
      </c>
      <c r="D40" s="5">
        <v>6.7</v>
      </c>
      <c r="E40" s="5">
        <v>10.7</v>
      </c>
      <c r="F40" s="3"/>
      <c r="G40" s="3"/>
    </row>
    <row r="41" ht="20.05" customHeight="1">
      <c r="A41" t="s" s="4">
        <v>20</v>
      </c>
      <c r="B41" t="s" s="4">
        <v>29</v>
      </c>
      <c r="C41" s="5">
        <v>1.3</v>
      </c>
      <c r="D41" s="5">
        <v>2.4</v>
      </c>
      <c r="E41" s="8">
        <v>4</v>
      </c>
      <c r="F41" s="3"/>
      <c r="G41" s="3"/>
    </row>
    <row r="42" ht="20.05" customHeight="1">
      <c r="A42" t="s" s="4">
        <v>21</v>
      </c>
      <c r="B42" t="s" s="4">
        <v>29</v>
      </c>
      <c r="C42" s="3"/>
      <c r="D42" s="5">
        <v>0.7</v>
      </c>
      <c r="E42" s="5">
        <v>1.5</v>
      </c>
      <c r="F42" s="3"/>
      <c r="G42" s="3"/>
    </row>
    <row r="43" ht="20.05" customHeight="1">
      <c r="A43" t="s" s="4">
        <v>22</v>
      </c>
      <c r="B43" t="s" s="4">
        <v>29</v>
      </c>
      <c r="C43" s="3"/>
      <c r="D43" s="3"/>
      <c r="E43" s="3"/>
      <c r="F43" s="3"/>
      <c r="G43" s="3"/>
    </row>
    <row r="44" ht="20.05" customHeight="1">
      <c r="A44" t="s" s="4">
        <v>23</v>
      </c>
      <c r="B44" t="s" s="4">
        <v>29</v>
      </c>
      <c r="C44" s="3"/>
      <c r="D44" s="3"/>
      <c r="E44" s="3"/>
      <c r="F44" s="3"/>
      <c r="G44" s="3"/>
    </row>
    <row r="45" ht="20.05" customHeight="1">
      <c r="A45" t="s" s="4">
        <v>24</v>
      </c>
      <c r="B45" t="s" s="4">
        <v>29</v>
      </c>
      <c r="C45" s="3"/>
      <c r="D45" s="3"/>
      <c r="E45" s="3"/>
      <c r="F45" s="3"/>
      <c r="G45" s="3"/>
    </row>
    <row r="46" ht="20.05" customHeight="1">
      <c r="A46" s="3"/>
      <c r="B46" s="3"/>
      <c r="C46" s="3"/>
      <c r="D46" s="3"/>
      <c r="E46" s="3"/>
      <c r="F46" s="3"/>
      <c r="G46" s="3"/>
    </row>
    <row r="47" ht="20.05" customHeight="1">
      <c r="A47" t="s" s="7">
        <v>30</v>
      </c>
      <c r="B47" s="3"/>
      <c r="C47" s="3"/>
      <c r="D47" s="3"/>
      <c r="E47" s="3"/>
      <c r="F47" s="3"/>
      <c r="G47" s="3"/>
    </row>
    <row r="48" ht="20.05" customHeight="1">
      <c r="A48" t="s" s="4">
        <v>19</v>
      </c>
      <c r="B48" t="s" s="4">
        <v>31</v>
      </c>
      <c r="C48" s="8">
        <f>C32*0.877+C40</f>
        <v>25.325</v>
      </c>
      <c r="D48" s="8">
        <f>D32*0.877+D40</f>
        <v>52.8302</v>
      </c>
      <c r="E48" s="8">
        <f>E32*0.877+E40</f>
        <v>84.8065</v>
      </c>
      <c r="F48" s="3"/>
      <c r="G48" s="3"/>
    </row>
    <row r="49" ht="20.05" customHeight="1">
      <c r="A49" t="s" s="4">
        <v>20</v>
      </c>
      <c r="B49" t="s" s="4">
        <v>31</v>
      </c>
      <c r="C49" s="8">
        <f>C33*0.877+C41</f>
        <v>10.947</v>
      </c>
      <c r="D49" s="8">
        <f>D33*0.877+D41</f>
        <v>20.9047</v>
      </c>
      <c r="E49" s="8">
        <f>E33*0.877+E41</f>
        <v>34.0811</v>
      </c>
      <c r="F49" s="3"/>
      <c r="G49" s="3"/>
    </row>
    <row r="50" ht="20.05" customHeight="1">
      <c r="A50" t="s" s="4">
        <v>21</v>
      </c>
      <c r="B50" t="s" s="4">
        <v>31</v>
      </c>
      <c r="C50" s="8">
        <f>C34*0.877+C42</f>
        <v>3.8588</v>
      </c>
      <c r="D50" s="8">
        <f>D34*0.877+D42</f>
        <v>6.7513</v>
      </c>
      <c r="E50" s="8">
        <f>E34*0.877+E42</f>
        <v>12.901</v>
      </c>
      <c r="F50" s="3"/>
      <c r="G50" s="3"/>
    </row>
    <row r="51" ht="20.05" customHeight="1">
      <c r="A51" t="s" s="4">
        <v>22</v>
      </c>
      <c r="B51" t="s" s="4">
        <v>31</v>
      </c>
      <c r="C51" s="8">
        <f>C35*0.877+C43</f>
        <v>1.754</v>
      </c>
      <c r="D51" s="8">
        <f>D35*0.877+D43</f>
        <v>3.0695</v>
      </c>
      <c r="E51" s="8">
        <f>E35*0.877+E43</f>
        <v>4.0342</v>
      </c>
      <c r="F51" s="3"/>
      <c r="G51" s="3"/>
    </row>
    <row r="52" ht="20.05" customHeight="1">
      <c r="A52" t="s" s="4">
        <v>23</v>
      </c>
      <c r="B52" t="s" s="4">
        <v>31</v>
      </c>
      <c r="C52" s="8">
        <f>C36*0.877+C44</f>
        <v>1.0524</v>
      </c>
      <c r="D52" s="8">
        <f>D36*0.877+D44</f>
        <v>1.754</v>
      </c>
      <c r="E52" s="8">
        <f>E36*0.877+E44</f>
        <v>2.1048</v>
      </c>
      <c r="F52" s="3"/>
      <c r="G52" s="3"/>
    </row>
    <row r="53" ht="20.05" customHeight="1">
      <c r="A53" t="s" s="4">
        <v>24</v>
      </c>
      <c r="B53" t="s" s="4">
        <v>31</v>
      </c>
      <c r="C53" s="8">
        <f>C37*0.877+C45</f>
        <v>1.0524</v>
      </c>
      <c r="D53" s="8">
        <f>D37*0.877+D45</f>
        <v>1.1401</v>
      </c>
      <c r="E53" s="8">
        <f>E37*0.877+E45</f>
        <v>1.5786</v>
      </c>
      <c r="F53" s="3"/>
      <c r="G53" s="3"/>
    </row>
    <row r="54" ht="20.05" customHeight="1">
      <c r="A54" s="3"/>
      <c r="B54" s="3"/>
      <c r="C54" s="3"/>
      <c r="D54" s="3"/>
      <c r="E54" s="3"/>
      <c r="F54" s="3"/>
      <c r="G54" s="3"/>
    </row>
    <row r="55" ht="20.05" customHeight="1">
      <c r="A55" t="s" s="7">
        <v>32</v>
      </c>
      <c r="B55" s="3"/>
      <c r="C55" s="3"/>
      <c r="D55" s="3"/>
      <c r="E55" s="3"/>
      <c r="F55" t="s" s="11">
        <v>33</v>
      </c>
      <c r="G55" t="s" s="4">
        <v>34</v>
      </c>
    </row>
    <row r="56" ht="20.05" customHeight="1">
      <c r="A56" t="s" s="4">
        <v>19</v>
      </c>
      <c r="B56" t="s" s="4">
        <v>17</v>
      </c>
      <c r="C56" s="8">
        <f>C48*C16</f>
        <v>1430.10275</v>
      </c>
      <c r="D56" s="8">
        <f>D48*D16</f>
        <v>2988.076112</v>
      </c>
      <c r="E56" s="12">
        <f>E48*E16</f>
        <v>4789.023055</v>
      </c>
      <c r="F56" s="13">
        <f>E56/$E$62</f>
        <v>0.6136152582979441</v>
      </c>
      <c r="G56" s="13">
        <f>E56/$F$7</f>
        <v>0.460631362506192</v>
      </c>
    </row>
    <row r="57" ht="20.05" customHeight="1">
      <c r="A57" t="s" s="4">
        <v>20</v>
      </c>
      <c r="B57" t="s" s="4">
        <v>17</v>
      </c>
      <c r="C57" s="8">
        <f>C49*C17</f>
        <v>621.68013</v>
      </c>
      <c r="D57" s="8">
        <f>D49*D17</f>
        <v>1165.855119</v>
      </c>
      <c r="E57" s="12">
        <f>E49*E17</f>
        <v>1897.294837</v>
      </c>
      <c r="F57" s="13">
        <f>E57/$E$62</f>
        <v>0.243099489833864</v>
      </c>
      <c r="G57" s="13">
        <f>E57/$F$7</f>
        <v>0.18249097901728</v>
      </c>
    </row>
    <row r="58" ht="20.05" customHeight="1">
      <c r="A58" t="s" s="4">
        <v>21</v>
      </c>
      <c r="B58" t="s" s="4">
        <v>17</v>
      </c>
      <c r="C58" s="8">
        <f>C50*C18</f>
        <v>217.983612</v>
      </c>
      <c r="D58" s="8">
        <f>D50*D18</f>
        <v>383.676379</v>
      </c>
      <c r="E58" s="12">
        <f>E50*E18</f>
        <v>732.00274</v>
      </c>
      <c r="F58" s="13">
        <f>E58/$E$62</f>
        <v>0.0937911647576946</v>
      </c>
      <c r="G58" s="13">
        <f>E58/$F$7</f>
        <v>0.07040755820384451</v>
      </c>
    </row>
    <row r="59" ht="20.05" customHeight="1">
      <c r="A59" t="s" s="4">
        <v>22</v>
      </c>
      <c r="B59" t="s" s="4">
        <v>17</v>
      </c>
      <c r="C59" s="8">
        <f>C51*C19</f>
        <v>98.01352</v>
      </c>
      <c r="D59" s="8">
        <f>D51*D19</f>
        <v>173.825785</v>
      </c>
      <c r="E59" s="12">
        <f>E51*E19</f>
        <v>225.51178</v>
      </c>
      <c r="F59" s="13">
        <f>E59/$E$62</f>
        <v>0.0288947176793095</v>
      </c>
      <c r="G59" s="13">
        <f>E59/$F$7</f>
        <v>0.021690811944232</v>
      </c>
    </row>
    <row r="60" ht="20.05" customHeight="1">
      <c r="A60" t="s" s="4">
        <v>23</v>
      </c>
      <c r="B60" t="s" s="4">
        <v>17</v>
      </c>
      <c r="C60" s="8">
        <f>C52*C20</f>
        <v>59.797368</v>
      </c>
      <c r="D60" s="8">
        <f>D52*D20</f>
        <v>98.85544</v>
      </c>
      <c r="E60" s="12">
        <f>E52*E20</f>
        <v>118.542336</v>
      </c>
      <c r="F60" s="13">
        <f>E60/$E$62</f>
        <v>0.0151887734280038</v>
      </c>
      <c r="G60" s="13">
        <f>E60/$F$7</f>
        <v>0.0114019742897953</v>
      </c>
    </row>
    <row r="61" ht="20.05" customHeight="1">
      <c r="A61" t="s" s="4">
        <v>24</v>
      </c>
      <c r="B61" t="s" s="4">
        <v>17</v>
      </c>
      <c r="C61" s="8">
        <f>C53*C21</f>
        <v>14.596788</v>
      </c>
      <c r="D61" s="8">
        <f>D53*D21</f>
        <v>14.25125</v>
      </c>
      <c r="E61" s="12">
        <f>E53*E21</f>
        <v>42.22755</v>
      </c>
      <c r="F61" s="13">
        <f>E61/$E$62</f>
        <v>0.00541059600318407</v>
      </c>
      <c r="G61" s="13">
        <f>E61/$F$7</f>
        <v>0.00406164966599818</v>
      </c>
    </row>
    <row r="62" ht="20.05" customHeight="1">
      <c r="A62" s="3"/>
      <c r="B62" s="3"/>
      <c r="C62" s="3"/>
      <c r="D62" t="s" s="14">
        <v>35</v>
      </c>
      <c r="E62" s="12">
        <f>SUM(E56:E61)</f>
        <v>7804.602298</v>
      </c>
      <c r="F62" s="3"/>
      <c r="G62" s="3"/>
    </row>
    <row r="63" ht="20.05" customHeight="1">
      <c r="A63" t="s" s="7">
        <v>36</v>
      </c>
      <c r="B63" s="3"/>
      <c r="C63" s="3"/>
      <c r="D63" s="3"/>
      <c r="E63" s="3"/>
      <c r="F63" s="3"/>
      <c r="G63" s="3"/>
    </row>
    <row r="64" ht="20.05" customHeight="1">
      <c r="A64" t="s" s="4">
        <v>19</v>
      </c>
      <c r="B64" t="s" s="4">
        <v>17</v>
      </c>
      <c r="C64" s="8">
        <f>C56</f>
        <v>1430.10275</v>
      </c>
      <c r="D64" s="8">
        <f>D56-C56</f>
        <v>1557.973362</v>
      </c>
      <c r="E64" s="8">
        <f>E56-D56</f>
        <v>1800.946943</v>
      </c>
      <c r="F64" s="3"/>
      <c r="G64" s="3"/>
    </row>
    <row r="65" ht="20.05" customHeight="1">
      <c r="A65" t="s" s="4">
        <v>20</v>
      </c>
      <c r="B65" t="s" s="4">
        <v>17</v>
      </c>
      <c r="C65" s="8">
        <f>C57</f>
        <v>621.68013</v>
      </c>
      <c r="D65" s="8">
        <f>D57-C57</f>
        <v>544.174989</v>
      </c>
      <c r="E65" s="8">
        <f>E57-D57</f>
        <v>731.439718</v>
      </c>
      <c r="F65" s="3"/>
      <c r="G65" s="3"/>
    </row>
    <row r="66" ht="20.05" customHeight="1">
      <c r="A66" t="s" s="4">
        <v>21</v>
      </c>
      <c r="B66" t="s" s="4">
        <v>17</v>
      </c>
      <c r="C66" s="8">
        <f>C58</f>
        <v>217.983612</v>
      </c>
      <c r="D66" s="8">
        <f>D58-C58</f>
        <v>165.692767</v>
      </c>
      <c r="E66" s="8">
        <f>E58-D58</f>
        <v>348.326361</v>
      </c>
      <c r="F66" s="3"/>
      <c r="G66" s="3"/>
    </row>
    <row r="67" ht="20.05" customHeight="1">
      <c r="A67" t="s" s="4">
        <v>22</v>
      </c>
      <c r="B67" t="s" s="4">
        <v>17</v>
      </c>
      <c r="C67" s="8">
        <f>C59</f>
        <v>98.01352</v>
      </c>
      <c r="D67" s="8">
        <f>D59-C59</f>
        <v>75.812265</v>
      </c>
      <c r="E67" s="8">
        <f>E59-D59</f>
        <v>51.685995</v>
      </c>
      <c r="F67" s="3"/>
      <c r="G67" s="3"/>
    </row>
    <row r="68" ht="20.05" customHeight="1">
      <c r="A68" t="s" s="4">
        <v>23</v>
      </c>
      <c r="B68" t="s" s="4">
        <v>17</v>
      </c>
      <c r="C68" s="8">
        <f>C60</f>
        <v>59.797368</v>
      </c>
      <c r="D68" s="8">
        <f>D60-C60</f>
        <v>39.058072</v>
      </c>
      <c r="E68" s="8">
        <f>E60-D60</f>
        <v>19.686896</v>
      </c>
      <c r="F68" s="3"/>
      <c r="G68" s="3"/>
    </row>
    <row r="69" ht="20.05" customHeight="1">
      <c r="A69" t="s" s="4">
        <v>24</v>
      </c>
      <c r="B69" t="s" s="4">
        <v>17</v>
      </c>
      <c r="C69" s="8">
        <f>C61</f>
        <v>14.596788</v>
      </c>
      <c r="D69" s="8">
        <f>D61-C61</f>
        <v>-0.345538</v>
      </c>
      <c r="E69" s="8">
        <f>E61-D61</f>
        <v>27.9763</v>
      </c>
      <c r="F69" s="3"/>
      <c r="G69" s="3"/>
    </row>
    <row r="70" ht="20.05" customHeight="1">
      <c r="A70" s="3"/>
      <c r="B70" s="3"/>
      <c r="C70" s="3"/>
      <c r="D70" s="3"/>
      <c r="E70" s="3"/>
      <c r="F70" s="3"/>
      <c r="G70" s="3"/>
    </row>
    <row r="71" ht="20.05" customHeight="1">
      <c r="A71" s="3"/>
      <c r="B71" s="3"/>
      <c r="C71" s="3"/>
      <c r="D71" s="3"/>
      <c r="E71" s="3"/>
      <c r="F71" s="3"/>
      <c r="G71" s="3"/>
    </row>
    <row r="72" ht="20.05" customHeight="1">
      <c r="A72" s="3"/>
      <c r="B72" s="3"/>
      <c r="C72" s="3"/>
      <c r="D72" s="3"/>
      <c r="E72" s="3"/>
      <c r="F72" s="3"/>
      <c r="G72" s="3"/>
    </row>
    <row r="73" ht="20.05" customHeight="1">
      <c r="A73" s="3"/>
      <c r="B73" s="3"/>
      <c r="C73" s="3"/>
      <c r="D73" s="3"/>
      <c r="E73" s="3"/>
      <c r="F73" s="3"/>
      <c r="G73" s="3"/>
    </row>
  </sheetData>
  <mergeCells count="1">
    <mergeCell ref="A1:G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