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s\Dropbox\leafceuticals\Research\"/>
    </mc:Choice>
  </mc:AlternateContent>
  <xr:revisionPtr revIDLastSave="0" documentId="13_ncr:1_{9FB5BD02-988B-487F-84CC-C0F3D91780B6}" xr6:coauthVersionLast="40" xr6:coauthVersionMax="40" xr10:uidLastSave="{00000000-0000-0000-0000-000000000000}"/>
  <bookViews>
    <workbookView xWindow="-120" yWindow="-120" windowWidth="38640" windowHeight="15840" activeTab="1" xr2:uid="{FABD185A-6569-4727-969E-279946B2802D}"/>
  </bookViews>
  <sheets>
    <sheet name="Calculate Crude Yield" sheetId="4" r:id="rId1"/>
    <sheet name="Calculate Extraction Efficiency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6" l="1"/>
  <c r="E3" i="6"/>
  <c r="F3" i="6" s="1"/>
  <c r="D7" i="4"/>
  <c r="C7" i="4" s="1"/>
  <c r="E3" i="4"/>
  <c r="F3" i="4" s="1"/>
  <c r="E7" i="6" l="1"/>
  <c r="E7" i="4"/>
  <c r="E10" i="4" s="1"/>
  <c r="C13" i="4" s="1"/>
  <c r="E13" i="4" s="1"/>
  <c r="E10" i="6"/>
  <c r="C13" i="6" s="1"/>
  <c r="E13" i="6" s="1"/>
  <c r="F7" i="6" l="1"/>
  <c r="F10" i="6" s="1"/>
  <c r="D6" i="6"/>
  <c r="F7" i="4"/>
  <c r="F10" i="4" s="1"/>
  <c r="D12" i="6"/>
  <c r="F13" i="6" s="1"/>
  <c r="D12" i="4"/>
  <c r="F13" i="4" s="1"/>
  <c r="C16" i="4" s="1"/>
  <c r="E16" i="6" l="1"/>
  <c r="F16" i="6" s="1"/>
  <c r="F17" i="6" s="1"/>
  <c r="E17" i="6"/>
  <c r="C17" i="6" s="1"/>
  <c r="C16" i="6"/>
  <c r="E16" i="4"/>
  <c r="F16" i="4" s="1"/>
  <c r="F17" i="4" s="1"/>
  <c r="E17" i="4" l="1"/>
  <c r="C17" i="4" s="1"/>
</calcChain>
</file>

<file path=xl/sharedStrings.xml><?xml version="1.0" encoding="utf-8"?>
<sst xmlns="http://schemas.openxmlformats.org/spreadsheetml/2006/main" count="42" uniqueCount="20">
  <si>
    <t>Total Volume (in pounds)</t>
  </si>
  <si>
    <t>Total Volume (in grams)</t>
  </si>
  <si>
    <t>Total CBD (in grams)</t>
  </si>
  <si>
    <t>Flower (LBs/day)</t>
  </si>
  <si>
    <t>lbs</t>
  </si>
  <si>
    <t>Flower CBD%</t>
  </si>
  <si>
    <t>Extraction Efficiency</t>
  </si>
  <si>
    <t>Crude Extract Potency</t>
  </si>
  <si>
    <t>Crude Oil</t>
  </si>
  <si>
    <t>Winterization/Filtration Loss</t>
  </si>
  <si>
    <t>DeCarb Loss</t>
  </si>
  <si>
    <t>Refined Crude Oil</t>
  </si>
  <si>
    <t>Distillate Yield</t>
  </si>
  <si>
    <t>Distillate Potency</t>
  </si>
  <si>
    <t>Distillate</t>
  </si>
  <si>
    <t>Isolate Yield</t>
  </si>
  <si>
    <t>Isolate Purity</t>
  </si>
  <si>
    <t>Isolate</t>
  </si>
  <si>
    <t>Mother Liquor</t>
  </si>
  <si>
    <t>Total Cannabinoids*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</si>
</sst>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3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3" borderId="1" xfId="0" applyFont="1" applyFill="1" applyBorder="1"/>
    <xf numFmtId="2" fontId="3" fillId="3" borderId="1" xfId="0" applyNumberFormat="1" applyFont="1" applyFill="1" applyBorder="1"/>
    <xf numFmtId="2" fontId="3" fillId="3" borderId="2" xfId="0" applyNumberFormat="1" applyFont="1" applyFill="1" applyBorder="1"/>
    <xf numFmtId="2" fontId="3" fillId="3" borderId="6" xfId="0" applyNumberFormat="1" applyFont="1" applyFill="1" applyBorder="1"/>
    <xf numFmtId="2" fontId="3" fillId="3" borderId="8" xfId="0" applyNumberFormat="1" applyFont="1" applyFill="1" applyBorder="1"/>
    <xf numFmtId="0" fontId="3" fillId="2" borderId="5" xfId="0" applyFont="1" applyFill="1" applyBorder="1"/>
    <xf numFmtId="2" fontId="3" fillId="3" borderId="0" xfId="1" applyNumberFormat="1" applyFont="1" applyFill="1"/>
    <xf numFmtId="2" fontId="3" fillId="3" borderId="9" xfId="0" applyNumberFormat="1" applyFont="1" applyFill="1" applyBorder="1"/>
    <xf numFmtId="0" fontId="3" fillId="0" borderId="0" xfId="0" applyFont="1"/>
    <xf numFmtId="2" fontId="3" fillId="3" borderId="4" xfId="1" applyNumberFormat="1" applyFont="1" applyFill="1" applyBorder="1"/>
    <xf numFmtId="2" fontId="3" fillId="3" borderId="7" xfId="0" applyNumberFormat="1" applyFont="1" applyFill="1" applyBorder="1"/>
    <xf numFmtId="2" fontId="3" fillId="3" borderId="10" xfId="0" applyNumberFormat="1" applyFont="1" applyFill="1" applyBorder="1"/>
    <xf numFmtId="10" fontId="3" fillId="3" borderId="1" xfId="0" applyNumberFormat="1" applyFont="1" applyFill="1" applyBorder="1"/>
    <xf numFmtId="10" fontId="3" fillId="3" borderId="7" xfId="0" applyNumberFormat="1" applyFont="1" applyFill="1" applyBorder="1"/>
    <xf numFmtId="2" fontId="3" fillId="3" borderId="11" xfId="0" applyNumberFormat="1" applyFont="1" applyFill="1" applyBorder="1"/>
    <xf numFmtId="0" fontId="4" fillId="2" borderId="12" xfId="0" applyFont="1" applyFill="1" applyBorder="1"/>
    <xf numFmtId="2" fontId="3" fillId="3" borderId="14" xfId="0" applyNumberFormat="1" applyFont="1" applyFill="1" applyBorder="1"/>
    <xf numFmtId="2" fontId="3" fillId="3" borderId="15" xfId="0" applyNumberFormat="1" applyFont="1" applyFill="1" applyBorder="1"/>
    <xf numFmtId="0" fontId="3" fillId="3" borderId="16" xfId="0" applyFont="1" applyFill="1" applyBorder="1"/>
    <xf numFmtId="2" fontId="3" fillId="3" borderId="0" xfId="1" applyNumberFormat="1" applyFont="1" applyFill="1" applyBorder="1"/>
    <xf numFmtId="10" fontId="3" fillId="3" borderId="8" xfId="0" applyNumberFormat="1" applyFont="1" applyFill="1" applyBorder="1"/>
    <xf numFmtId="0" fontId="2" fillId="2" borderId="17" xfId="0" applyFont="1" applyFill="1" applyBorder="1"/>
    <xf numFmtId="2" fontId="3" fillId="3" borderId="17" xfId="0" applyNumberFormat="1" applyFont="1" applyFill="1" applyBorder="1"/>
    <xf numFmtId="2" fontId="3" fillId="3" borderId="17" xfId="1" applyNumberFormat="1" applyFont="1" applyFill="1" applyBorder="1"/>
    <xf numFmtId="0" fontId="5" fillId="0" borderId="0" xfId="0" applyFont="1"/>
    <xf numFmtId="10" fontId="5" fillId="3" borderId="6" xfId="1" applyNumberFormat="1" applyFont="1" applyFill="1" applyBorder="1"/>
    <xf numFmtId="10" fontId="3" fillId="3" borderId="17" xfId="0" applyNumberFormat="1" applyFont="1" applyFill="1" applyBorder="1"/>
    <xf numFmtId="10" fontId="3" fillId="3" borderId="14" xfId="0" applyNumberFormat="1" applyFont="1" applyFill="1" applyBorder="1"/>
    <xf numFmtId="2" fontId="3" fillId="3" borderId="4" xfId="0" applyNumberFormat="1" applyFont="1" applyFill="1" applyBorder="1"/>
    <xf numFmtId="2" fontId="5" fillId="3" borderId="4" xfId="0" applyNumberFormat="1" applyFont="1" applyFill="1" applyBorder="1"/>
    <xf numFmtId="173" fontId="3" fillId="3" borderId="4" xfId="1" applyNumberFormat="1" applyFont="1" applyFill="1" applyBorder="1"/>
    <xf numFmtId="173" fontId="3" fillId="3" borderId="0" xfId="1" applyNumberFormat="1" applyFont="1" applyFill="1"/>
    <xf numFmtId="173" fontId="3" fillId="3" borderId="13" xfId="1" applyNumberFormat="1" applyFont="1" applyFill="1" applyBorder="1"/>
    <xf numFmtId="0" fontId="3" fillId="2" borderId="9" xfId="0" applyFont="1" applyFill="1" applyBorder="1"/>
    <xf numFmtId="2" fontId="5" fillId="3" borderId="9" xfId="0" applyNumberFormat="1" applyFont="1" applyFill="1" applyBorder="1"/>
    <xf numFmtId="10" fontId="5" fillId="3" borderId="9" xfId="1" applyNumberFormat="1" applyFont="1" applyFill="1" applyBorder="1"/>
    <xf numFmtId="10" fontId="6" fillId="3" borderId="9" xfId="1" applyNumberFormat="1" applyFont="1" applyFill="1" applyBorder="1"/>
    <xf numFmtId="10" fontId="2" fillId="3" borderId="17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7CCD8-260E-409D-8F7F-6B10ED08A4A0}">
  <dimension ref="A1:G17"/>
  <sheetViews>
    <sheetView workbookViewId="0">
      <selection activeCell="D7" sqref="D7"/>
    </sheetView>
  </sheetViews>
  <sheetFormatPr defaultRowHeight="15" x14ac:dyDescent="0.25"/>
  <cols>
    <col min="1" max="1" width="25.5703125" customWidth="1"/>
    <col min="2" max="2" width="38.42578125" customWidth="1"/>
    <col min="3" max="3" width="35" customWidth="1"/>
    <col min="4" max="4" width="34.140625" customWidth="1"/>
    <col min="5" max="5" width="22.5703125" customWidth="1"/>
    <col min="6" max="6" width="38.140625" customWidth="1"/>
    <col min="7" max="7" width="19.28515625" customWidth="1"/>
  </cols>
  <sheetData>
    <row r="1" spans="1:7" x14ac:dyDescent="0.25">
      <c r="A1" s="1"/>
      <c r="B1" s="29"/>
      <c r="C1" s="29"/>
      <c r="D1" s="29"/>
      <c r="E1" s="29"/>
      <c r="F1" s="29"/>
      <c r="G1" s="29"/>
    </row>
    <row r="2" spans="1:7" x14ac:dyDescent="0.25">
      <c r="A2" s="1"/>
      <c r="B2" s="2"/>
      <c r="C2" s="2" t="s">
        <v>0</v>
      </c>
      <c r="D2" s="2"/>
      <c r="E2" s="2" t="s">
        <v>1</v>
      </c>
      <c r="F2" s="3" t="s">
        <v>2</v>
      </c>
      <c r="G2" s="29"/>
    </row>
    <row r="3" spans="1:7" x14ac:dyDescent="0.25">
      <c r="A3" s="1"/>
      <c r="B3" s="4" t="s">
        <v>3</v>
      </c>
      <c r="C3" s="33">
        <v>100</v>
      </c>
      <c r="D3" s="5" t="s">
        <v>4</v>
      </c>
      <c r="E3" s="6">
        <f>C3*454</f>
        <v>45400</v>
      </c>
      <c r="F3" s="7">
        <f>D4*E3</f>
        <v>3440.4119999999998</v>
      </c>
      <c r="G3" s="29"/>
    </row>
    <row r="4" spans="1:7" x14ac:dyDescent="0.25">
      <c r="A4" s="1"/>
      <c r="B4" s="10" t="s">
        <v>5</v>
      </c>
      <c r="C4" s="34"/>
      <c r="D4" s="30">
        <v>7.578E-2</v>
      </c>
      <c r="E4" s="8"/>
      <c r="F4" s="8"/>
      <c r="G4" s="29"/>
    </row>
    <row r="5" spans="1:7" x14ac:dyDescent="0.25">
      <c r="A5" s="1"/>
      <c r="B5" s="10" t="s">
        <v>7</v>
      </c>
      <c r="C5" s="24"/>
      <c r="D5" s="25">
        <v>0.6</v>
      </c>
      <c r="E5" s="9"/>
      <c r="F5" s="9"/>
      <c r="G5" s="29"/>
    </row>
    <row r="6" spans="1:7" x14ac:dyDescent="0.25">
      <c r="A6" s="13"/>
      <c r="B6" s="38" t="s">
        <v>6</v>
      </c>
      <c r="C6" s="39"/>
      <c r="D6" s="40">
        <v>0.95</v>
      </c>
      <c r="E6" s="12"/>
      <c r="F6" s="12"/>
      <c r="G6" s="29"/>
    </row>
    <row r="7" spans="1:7" x14ac:dyDescent="0.25">
      <c r="A7" s="1"/>
      <c r="B7" s="26" t="s">
        <v>8</v>
      </c>
      <c r="C7" s="28">
        <f>C3*D7</f>
        <v>11.9985</v>
      </c>
      <c r="D7" s="42">
        <f>D6*D4/D5</f>
        <v>0.11998500000000001</v>
      </c>
      <c r="E7" s="27">
        <f>E3*D7</f>
        <v>5447.3190000000004</v>
      </c>
      <c r="F7" s="27">
        <f>E7*D5</f>
        <v>3268.3914</v>
      </c>
      <c r="G7" s="29"/>
    </row>
    <row r="8" spans="1:7" x14ac:dyDescent="0.25">
      <c r="A8" s="1"/>
      <c r="B8" s="10" t="s">
        <v>9</v>
      </c>
      <c r="C8" s="24"/>
      <c r="D8" s="18">
        <v>0.15</v>
      </c>
      <c r="E8" s="15"/>
      <c r="F8" s="16"/>
      <c r="G8" s="29"/>
    </row>
    <row r="9" spans="1:7" x14ac:dyDescent="0.25">
      <c r="A9" s="1"/>
      <c r="B9" s="10" t="s">
        <v>10</v>
      </c>
      <c r="C9" s="11"/>
      <c r="D9" s="18">
        <v>0.15</v>
      </c>
      <c r="E9" s="15"/>
      <c r="F9" s="16"/>
      <c r="G9" s="29"/>
    </row>
    <row r="10" spans="1:7" x14ac:dyDescent="0.25">
      <c r="A10" s="1"/>
      <c r="B10" s="4" t="s">
        <v>11</v>
      </c>
      <c r="C10" s="14"/>
      <c r="D10" s="17"/>
      <c r="E10" s="6">
        <f>E7*(1-(D8+D9))</f>
        <v>3813.1233000000002</v>
      </c>
      <c r="F10" s="7">
        <f>F7*(1-(D9))</f>
        <v>2778.1326899999999</v>
      </c>
      <c r="G10" s="29"/>
    </row>
    <row r="11" spans="1:7" x14ac:dyDescent="0.25">
      <c r="A11" s="1"/>
      <c r="B11" s="10" t="s">
        <v>12</v>
      </c>
      <c r="C11" s="14"/>
      <c r="D11" s="17">
        <v>0.95</v>
      </c>
      <c r="E11" s="6"/>
      <c r="F11" s="7"/>
      <c r="G11" s="29"/>
    </row>
    <row r="12" spans="1:7" x14ac:dyDescent="0.25">
      <c r="A12" s="1"/>
      <c r="B12" s="10" t="s">
        <v>13</v>
      </c>
      <c r="C12" s="11"/>
      <c r="D12" s="18">
        <f>F10/E10</f>
        <v>0.72857142857142854</v>
      </c>
      <c r="E12" s="15"/>
      <c r="F12" s="16"/>
      <c r="G12" s="29"/>
    </row>
    <row r="13" spans="1:7" x14ac:dyDescent="0.25">
      <c r="A13" s="1"/>
      <c r="B13" s="4" t="s">
        <v>14</v>
      </c>
      <c r="C13" s="35">
        <f>E10*D11/454</f>
        <v>7.9790025</v>
      </c>
      <c r="D13" s="17" t="s">
        <v>4</v>
      </c>
      <c r="E13" s="6">
        <f>C13*454</f>
        <v>3622.4671349999999</v>
      </c>
      <c r="F13" s="7">
        <f>E13*D12</f>
        <v>2639.2260554999998</v>
      </c>
      <c r="G13" s="29"/>
    </row>
    <row r="14" spans="1:7" x14ac:dyDescent="0.25">
      <c r="A14" s="1"/>
      <c r="B14" s="10" t="s">
        <v>15</v>
      </c>
      <c r="C14" s="35"/>
      <c r="D14" s="17">
        <v>0.75</v>
      </c>
      <c r="E14" s="6"/>
      <c r="F14" s="7"/>
      <c r="G14" s="29"/>
    </row>
    <row r="15" spans="1:7" x14ac:dyDescent="0.25">
      <c r="A15" s="1"/>
      <c r="B15" s="10" t="s">
        <v>16</v>
      </c>
      <c r="C15" s="36"/>
      <c r="D15" s="18">
        <v>0.99</v>
      </c>
      <c r="E15" s="15"/>
      <c r="F15" s="16"/>
      <c r="G15" s="29"/>
    </row>
    <row r="16" spans="1:7" x14ac:dyDescent="0.25">
      <c r="A16" s="1"/>
      <c r="B16" s="4" t="s">
        <v>17</v>
      </c>
      <c r="C16" s="35">
        <f>F13/454*D14</f>
        <v>4.3599549374999995</v>
      </c>
      <c r="D16" s="17"/>
      <c r="E16" s="6">
        <f>F13*D14</f>
        <v>1979.419541625</v>
      </c>
      <c r="F16" s="19">
        <f>E16*D15</f>
        <v>1959.62534620875</v>
      </c>
      <c r="G16" s="29"/>
    </row>
    <row r="17" spans="2:7" x14ac:dyDescent="0.25">
      <c r="B17" s="20" t="s">
        <v>18</v>
      </c>
      <c r="C17" s="37">
        <f>E17/454</f>
        <v>5.0723658749999991</v>
      </c>
      <c r="D17" s="32"/>
      <c r="E17" s="21">
        <f>(F13*(1-D14))+(E13-E16)</f>
        <v>2302.8541072499997</v>
      </c>
      <c r="F17" s="22">
        <f>F13-F16</f>
        <v>679.60070929124981</v>
      </c>
      <c r="G17" s="23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5FEF6-3D26-4906-9C72-D57B1376D16B}">
  <dimension ref="A1:G17"/>
  <sheetViews>
    <sheetView tabSelected="1" workbookViewId="0">
      <selection activeCell="C7" sqref="C7"/>
    </sheetView>
  </sheetViews>
  <sheetFormatPr defaultRowHeight="15" x14ac:dyDescent="0.25"/>
  <cols>
    <col min="1" max="1" width="25.5703125" customWidth="1"/>
    <col min="2" max="2" width="38.42578125" customWidth="1"/>
    <col min="3" max="3" width="35" customWidth="1"/>
    <col min="4" max="4" width="34.140625" customWidth="1"/>
    <col min="5" max="5" width="22.5703125" customWidth="1"/>
    <col min="6" max="6" width="38.140625" customWidth="1"/>
    <col min="7" max="7" width="19.28515625" customWidth="1"/>
  </cols>
  <sheetData>
    <row r="1" spans="1:7" x14ac:dyDescent="0.25">
      <c r="A1" s="1"/>
      <c r="B1" s="29"/>
      <c r="C1" s="29"/>
      <c r="D1" s="29"/>
      <c r="E1" s="29"/>
      <c r="F1" s="29"/>
      <c r="G1" s="29"/>
    </row>
    <row r="2" spans="1:7" x14ac:dyDescent="0.25">
      <c r="A2" s="1"/>
      <c r="B2" s="2"/>
      <c r="C2" s="2" t="s">
        <v>0</v>
      </c>
      <c r="D2" s="2"/>
      <c r="E2" s="2" t="s">
        <v>1</v>
      </c>
      <c r="F2" s="3" t="s">
        <v>2</v>
      </c>
      <c r="G2" s="29"/>
    </row>
    <row r="3" spans="1:7" x14ac:dyDescent="0.25">
      <c r="A3" s="1"/>
      <c r="B3" s="4" t="s">
        <v>3</v>
      </c>
      <c r="C3" s="33">
        <v>100</v>
      </c>
      <c r="D3" s="5" t="s">
        <v>4</v>
      </c>
      <c r="E3" s="6">
        <f>C3*454</f>
        <v>45400</v>
      </c>
      <c r="F3" s="7">
        <f>D4*E3</f>
        <v>3440.4119999999998</v>
      </c>
      <c r="G3" s="29"/>
    </row>
    <row r="4" spans="1:7" x14ac:dyDescent="0.25">
      <c r="A4" s="1"/>
      <c r="B4" s="10" t="s">
        <v>5</v>
      </c>
      <c r="C4" s="34"/>
      <c r="D4" s="30">
        <v>7.578E-2</v>
      </c>
      <c r="E4" s="8"/>
      <c r="F4" s="8"/>
      <c r="G4" s="29"/>
    </row>
    <row r="5" spans="1:7" x14ac:dyDescent="0.25">
      <c r="A5" s="1"/>
      <c r="B5" s="10" t="s">
        <v>7</v>
      </c>
      <c r="C5" s="24"/>
      <c r="D5" s="25">
        <v>0.6</v>
      </c>
      <c r="E5" s="9"/>
      <c r="F5" s="9"/>
      <c r="G5" s="29"/>
    </row>
    <row r="6" spans="1:7" x14ac:dyDescent="0.25">
      <c r="A6" s="13"/>
      <c r="B6" s="38" t="s">
        <v>6</v>
      </c>
      <c r="C6" s="39"/>
      <c r="D6" s="41">
        <f>E7*D5/D4/E3</f>
        <v>0.95011876484560553</v>
      </c>
      <c r="E6" s="12"/>
      <c r="F6" s="12"/>
      <c r="G6" s="29"/>
    </row>
    <row r="7" spans="1:7" x14ac:dyDescent="0.25">
      <c r="A7" s="1"/>
      <c r="B7" s="26" t="s">
        <v>8</v>
      </c>
      <c r="C7" s="28">
        <f>C3*D7</f>
        <v>12</v>
      </c>
      <c r="D7" s="31">
        <v>0.12</v>
      </c>
      <c r="E7" s="27">
        <f>E3*D7</f>
        <v>5448</v>
      </c>
      <c r="F7" s="27">
        <f>E7*D5</f>
        <v>3268.7999999999997</v>
      </c>
      <c r="G7" s="29"/>
    </row>
    <row r="8" spans="1:7" x14ac:dyDescent="0.25">
      <c r="A8" s="1"/>
      <c r="B8" s="10" t="s">
        <v>9</v>
      </c>
      <c r="C8" s="24"/>
      <c r="D8" s="18">
        <v>0.15</v>
      </c>
      <c r="E8" s="15"/>
      <c r="F8" s="16"/>
      <c r="G8" s="29"/>
    </row>
    <row r="9" spans="1:7" x14ac:dyDescent="0.25">
      <c r="A9" s="1"/>
      <c r="B9" s="10" t="s">
        <v>10</v>
      </c>
      <c r="C9" s="11"/>
      <c r="D9" s="18">
        <v>0.15</v>
      </c>
      <c r="E9" s="15"/>
      <c r="F9" s="16"/>
      <c r="G9" s="29"/>
    </row>
    <row r="10" spans="1:7" x14ac:dyDescent="0.25">
      <c r="A10" s="1"/>
      <c r="B10" s="4" t="s">
        <v>11</v>
      </c>
      <c r="C10" s="14"/>
      <c r="D10" s="17"/>
      <c r="E10" s="6">
        <f>E7*(1-(D8+D9))</f>
        <v>3813.6</v>
      </c>
      <c r="F10" s="7">
        <f>F7*(1-(D9))</f>
        <v>2778.4799999999996</v>
      </c>
      <c r="G10" s="29"/>
    </row>
    <row r="11" spans="1:7" x14ac:dyDescent="0.25">
      <c r="A11" s="1"/>
      <c r="B11" s="10" t="s">
        <v>12</v>
      </c>
      <c r="C11" s="14"/>
      <c r="D11" s="17">
        <v>0.95</v>
      </c>
      <c r="E11" s="6"/>
      <c r="F11" s="7"/>
      <c r="G11" s="29"/>
    </row>
    <row r="12" spans="1:7" x14ac:dyDescent="0.25">
      <c r="A12" s="1"/>
      <c r="B12" s="10" t="s">
        <v>13</v>
      </c>
      <c r="C12" s="11"/>
      <c r="D12" s="18">
        <f>F10/E10</f>
        <v>0.72857142857142843</v>
      </c>
      <c r="E12" s="15"/>
      <c r="F12" s="16"/>
      <c r="G12" s="29"/>
    </row>
    <row r="13" spans="1:7" x14ac:dyDescent="0.25">
      <c r="A13" s="1"/>
      <c r="B13" s="4" t="s">
        <v>14</v>
      </c>
      <c r="C13" s="35">
        <f>E10*D11/454</f>
        <v>7.9799999999999995</v>
      </c>
      <c r="D13" s="17" t="s">
        <v>4</v>
      </c>
      <c r="E13" s="6">
        <f>C13*454</f>
        <v>3622.9199999999996</v>
      </c>
      <c r="F13" s="7">
        <f>E13*D12</f>
        <v>2639.5559999999991</v>
      </c>
      <c r="G13" s="29"/>
    </row>
    <row r="14" spans="1:7" x14ac:dyDescent="0.25">
      <c r="A14" s="1"/>
      <c r="B14" s="10" t="s">
        <v>15</v>
      </c>
      <c r="C14" s="35"/>
      <c r="D14" s="17">
        <v>0.75</v>
      </c>
      <c r="E14" s="6"/>
      <c r="F14" s="7"/>
      <c r="G14" s="29"/>
    </row>
    <row r="15" spans="1:7" x14ac:dyDescent="0.25">
      <c r="A15" s="1"/>
      <c r="B15" s="10" t="s">
        <v>16</v>
      </c>
      <c r="C15" s="36"/>
      <c r="D15" s="18">
        <v>0.99</v>
      </c>
      <c r="E15" s="15"/>
      <c r="F15" s="16"/>
      <c r="G15" s="29"/>
    </row>
    <row r="16" spans="1:7" x14ac:dyDescent="0.25">
      <c r="A16" s="1"/>
      <c r="B16" s="4" t="s">
        <v>17</v>
      </c>
      <c r="C16" s="35">
        <f>F13/454*D14</f>
        <v>4.3604999999999983</v>
      </c>
      <c r="D16" s="17"/>
      <c r="E16" s="6">
        <f>F13*D14</f>
        <v>1979.6669999999995</v>
      </c>
      <c r="F16" s="19">
        <f>E16*D15</f>
        <v>1959.8703299999995</v>
      </c>
      <c r="G16" s="29"/>
    </row>
    <row r="17" spans="2:7" x14ac:dyDescent="0.25">
      <c r="B17" s="20" t="s">
        <v>18</v>
      </c>
      <c r="C17" s="37">
        <f>E17/454</f>
        <v>5.0729999999999995</v>
      </c>
      <c r="D17" s="32"/>
      <c r="E17" s="21">
        <f>(F13*(1-D14))+(E13-E16)</f>
        <v>2303.1419999999998</v>
      </c>
      <c r="F17" s="22">
        <f>F13-F16</f>
        <v>679.68566999999962</v>
      </c>
      <c r="G17" s="2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 Crude Yield</vt:lpstr>
      <vt:lpstr>Calculate Extraction Efficiency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2019-02-05T01:28:03Z</dcterms:created>
  <dcterms:modified xsi:type="dcterms:W3CDTF">2019-02-05T02:06:53Z</dcterms:modified>
</cp:coreProperties>
</file>